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keting Unit\Documents\"/>
    </mc:Choice>
  </mc:AlternateContent>
  <bookViews>
    <workbookView xWindow="0" yWindow="0" windowWidth="23040" windowHeight="9192" activeTab="1"/>
  </bookViews>
  <sheets>
    <sheet name="Coffee Nursery" sheetId="1" r:id="rId1"/>
    <sheet name="Green coffee" sheetId="2" r:id="rId2"/>
    <sheet name="Roasted coffe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/>
  <c r="F32" i="1"/>
  <c r="F6" i="3"/>
  <c r="F20" i="3"/>
  <c r="F16" i="3"/>
  <c r="F15" i="3"/>
  <c r="F14" i="3"/>
  <c r="F7" i="3"/>
  <c r="F8" i="3"/>
  <c r="F5" i="3"/>
  <c r="F9" i="3"/>
  <c r="F2" i="3"/>
  <c r="F19" i="3"/>
  <c r="K12" i="2"/>
  <c r="K23" i="2"/>
  <c r="G26" i="2"/>
  <c r="H26" i="2" s="1"/>
  <c r="F27" i="2"/>
  <c r="G27" i="2" s="1"/>
  <c r="H27" i="2" s="1"/>
  <c r="I27" i="2" s="1"/>
  <c r="J27" i="2" s="1"/>
  <c r="H28" i="2"/>
  <c r="I28" i="2" s="1"/>
  <c r="D6" i="2"/>
  <c r="F6" i="2" s="1"/>
  <c r="K6" i="2" s="1"/>
  <c r="J2" i="2"/>
  <c r="F24" i="2"/>
  <c r="K24" i="2" s="1"/>
  <c r="F25" i="2"/>
  <c r="K25" i="2" s="1"/>
  <c r="F26" i="2"/>
  <c r="F23" i="2"/>
  <c r="F22" i="2"/>
  <c r="K22" i="2" s="1"/>
  <c r="F10" i="2"/>
  <c r="K10" i="2" s="1"/>
  <c r="F11" i="2"/>
  <c r="H11" i="2" s="1"/>
  <c r="J11" i="2" s="1"/>
  <c r="F19" i="2"/>
  <c r="G19" i="2" s="1"/>
  <c r="H19" i="2" s="1"/>
  <c r="I19" i="2" s="1"/>
  <c r="J19" i="2" s="1"/>
  <c r="F18" i="2"/>
  <c r="G18" i="2" s="1"/>
  <c r="H18" i="2" s="1"/>
  <c r="I18" i="2" s="1"/>
  <c r="J18" i="2" s="1"/>
  <c r="F17" i="2"/>
  <c r="G17" i="2" s="1"/>
  <c r="H17" i="2" s="1"/>
  <c r="I17" i="2" s="1"/>
  <c r="J17" i="2" s="1"/>
  <c r="F14" i="2"/>
  <c r="G14" i="2" s="1"/>
  <c r="H14" i="2" s="1"/>
  <c r="I14" i="2" s="1"/>
  <c r="J14" i="2" s="1"/>
  <c r="F13" i="2"/>
  <c r="G13" i="2" s="1"/>
  <c r="F12" i="2"/>
  <c r="F7" i="2"/>
  <c r="K7" i="2" s="1"/>
  <c r="F5" i="2"/>
  <c r="K5" i="2" s="1"/>
  <c r="F17" i="1"/>
  <c r="F4" i="1"/>
  <c r="F7" i="1"/>
  <c r="F8" i="1"/>
  <c r="F10" i="1"/>
  <c r="F12" i="1"/>
  <c r="F13" i="1"/>
  <c r="F14" i="1"/>
  <c r="F16" i="1"/>
  <c r="F18" i="1"/>
  <c r="F20" i="1"/>
  <c r="F21" i="1"/>
  <c r="F22" i="1"/>
  <c r="F25" i="1"/>
  <c r="F26" i="1"/>
  <c r="F27" i="1"/>
  <c r="F28" i="1"/>
  <c r="F29" i="1"/>
  <c r="F11" i="1"/>
  <c r="F9" i="1"/>
  <c r="K27" i="2" l="1"/>
  <c r="K11" i="2"/>
  <c r="I26" i="2"/>
  <c r="J26" i="2" s="1"/>
  <c r="K26" i="2"/>
  <c r="K19" i="2"/>
  <c r="K18" i="2"/>
  <c r="K17" i="2"/>
  <c r="K14" i="2"/>
  <c r="F21" i="3"/>
  <c r="F24" i="3" s="1"/>
  <c r="J28" i="2"/>
  <c r="K28" i="2" s="1"/>
  <c r="F29" i="2"/>
  <c r="F30" i="2" s="1"/>
  <c r="G29" i="2"/>
  <c r="G30" i="2" s="1"/>
  <c r="H2" i="2"/>
  <c r="I2" i="2"/>
  <c r="H13" i="2"/>
  <c r="I13" i="2" s="1"/>
  <c r="J13" i="2" s="1"/>
  <c r="F30" i="1"/>
  <c r="K13" i="2" l="1"/>
  <c r="F22" i="3"/>
  <c r="F23" i="3" s="1"/>
  <c r="J29" i="2"/>
  <c r="K2" i="2"/>
  <c r="F25" i="3"/>
  <c r="I29" i="2"/>
  <c r="I30" i="2" s="1"/>
  <c r="I31" i="2" s="1"/>
  <c r="H29" i="2"/>
  <c r="H30" i="2" s="1"/>
  <c r="H31" i="2" s="1"/>
  <c r="F31" i="1"/>
  <c r="F34" i="1"/>
  <c r="F33" i="1"/>
  <c r="J30" i="2" l="1"/>
  <c r="J31" i="2" s="1"/>
  <c r="J33" i="2"/>
  <c r="J32" i="2"/>
</calcChain>
</file>

<file path=xl/sharedStrings.xml><?xml version="1.0" encoding="utf-8"?>
<sst xmlns="http://schemas.openxmlformats.org/spreadsheetml/2006/main" count="168" uniqueCount="110">
  <si>
    <t>Seedling sales</t>
  </si>
  <si>
    <t>Variable costs</t>
  </si>
  <si>
    <t>Certified seed</t>
  </si>
  <si>
    <t>Income</t>
  </si>
  <si>
    <t>Grow bags (1L)</t>
  </si>
  <si>
    <t>Sand</t>
  </si>
  <si>
    <t>Fertilizer</t>
  </si>
  <si>
    <t>Superphoshate</t>
  </si>
  <si>
    <t>5:1:5 (45)</t>
  </si>
  <si>
    <t>Chemicals</t>
  </si>
  <si>
    <t>Copper Oxchloride</t>
  </si>
  <si>
    <t>Actara</t>
  </si>
  <si>
    <t>Kickback (mancolax)</t>
  </si>
  <si>
    <t>Labour</t>
  </si>
  <si>
    <t>Sieving and mixing</t>
  </si>
  <si>
    <t>Potting</t>
  </si>
  <si>
    <t>Planting</t>
  </si>
  <si>
    <t>Weeding</t>
  </si>
  <si>
    <t xml:space="preserve">Irrigation </t>
  </si>
  <si>
    <t>Irrigation maintanance</t>
  </si>
  <si>
    <t>Super grow</t>
  </si>
  <si>
    <t>Transplanting</t>
  </si>
  <si>
    <t>Units</t>
  </si>
  <si>
    <t>Quantity</t>
  </si>
  <si>
    <t>Cost /unit</t>
  </si>
  <si>
    <t>Total cost</t>
  </si>
  <si>
    <t>M/day</t>
  </si>
  <si>
    <t>Unit of measure</t>
  </si>
  <si>
    <t>Monthly</t>
  </si>
  <si>
    <t>Management</t>
  </si>
  <si>
    <t>kg</t>
  </si>
  <si>
    <t>5 kg</t>
  </si>
  <si>
    <t>1000/pack</t>
  </si>
  <si>
    <t>50 kg</t>
  </si>
  <si>
    <t>25 kg</t>
  </si>
  <si>
    <t>1 L</t>
  </si>
  <si>
    <t>10 cubic</t>
  </si>
  <si>
    <t>Compost loading</t>
  </si>
  <si>
    <t>Compost transport</t>
  </si>
  <si>
    <t xml:space="preserve">10 cubic </t>
  </si>
  <si>
    <t>Power/month</t>
  </si>
  <si>
    <t>1 kg</t>
  </si>
  <si>
    <t>Seed importation costs</t>
  </si>
  <si>
    <t>Consignment</t>
  </si>
  <si>
    <t>Assumptions</t>
  </si>
  <si>
    <t>* seeds sourced from South Africa</t>
  </si>
  <si>
    <t>* seed cost include phyto sanitory fees.</t>
  </si>
  <si>
    <t>Total Variable Cost</t>
  </si>
  <si>
    <t>5 L</t>
  </si>
  <si>
    <t>Gross margin</t>
  </si>
  <si>
    <t xml:space="preserve">Seedling </t>
  </si>
  <si>
    <t>plant</t>
  </si>
  <si>
    <t>Ripping</t>
  </si>
  <si>
    <t xml:space="preserve">hour </t>
  </si>
  <si>
    <t>Lime</t>
  </si>
  <si>
    <t>Manure</t>
  </si>
  <si>
    <t>tonne</t>
  </si>
  <si>
    <t>Seedling replacemnet</t>
  </si>
  <si>
    <t>Year 2</t>
  </si>
  <si>
    <t>Year 3</t>
  </si>
  <si>
    <t>Land Clearing</t>
  </si>
  <si>
    <t>Hole digging</t>
  </si>
  <si>
    <t>Man/day</t>
  </si>
  <si>
    <t>Marking of planting stations</t>
  </si>
  <si>
    <t>Planting (mixing manure, irrigation)</t>
  </si>
  <si>
    <t>Harvesting</t>
  </si>
  <si>
    <t>* size of the structure or nursery is 20 m by 25 m</t>
  </si>
  <si>
    <t>BEY</t>
  </si>
  <si>
    <t>BEP</t>
  </si>
  <si>
    <t>E/seedling</t>
  </si>
  <si>
    <t>Number of seedling/structure</t>
  </si>
  <si>
    <t>* trees spacing is 2m by 2m</t>
  </si>
  <si>
    <t>Total cost (Year 1)</t>
  </si>
  <si>
    <t>Year 4</t>
  </si>
  <si>
    <t>Year 5</t>
  </si>
  <si>
    <t>* cost will escalate by 7% inflation</t>
  </si>
  <si>
    <t>Orchard maintenance</t>
  </si>
  <si>
    <t xml:space="preserve">monthly </t>
  </si>
  <si>
    <t>*harvesting is done every two days for 6 months</t>
  </si>
  <si>
    <t>BEY (kg/ha)</t>
  </si>
  <si>
    <t>BEP (E/kg)</t>
  </si>
  <si>
    <t>Total</t>
  </si>
  <si>
    <t>Sale of roasted coffee bean</t>
  </si>
  <si>
    <t>Roasting</t>
  </si>
  <si>
    <t xml:space="preserve">Processing </t>
  </si>
  <si>
    <t>Packer</t>
  </si>
  <si>
    <t>Packaging material</t>
  </si>
  <si>
    <t>Quality Assurance</t>
  </si>
  <si>
    <t>48 kg</t>
  </si>
  <si>
    <t xml:space="preserve">Roasting LPG </t>
  </si>
  <si>
    <t>Water</t>
  </si>
  <si>
    <t>Electricity</t>
  </si>
  <si>
    <t>Electricity Facility charge</t>
  </si>
  <si>
    <t>Maintenance (equipment)</t>
  </si>
  <si>
    <t>per kg</t>
  </si>
  <si>
    <t>*Roasting costs include; hulling, screening, sorting and grading.</t>
  </si>
  <si>
    <t xml:space="preserve">Monthly </t>
  </si>
  <si>
    <t>Quarterly</t>
  </si>
  <si>
    <t>1000 L</t>
  </si>
  <si>
    <t>Green coffee bean</t>
  </si>
  <si>
    <t>* LPG stands for liquified petroleum gas e.g Handigas e.t.c</t>
  </si>
  <si>
    <t>* Moisture content of roasted coffee less than 3%</t>
  </si>
  <si>
    <t>Gross profit</t>
  </si>
  <si>
    <t>%</t>
  </si>
  <si>
    <t>Transport</t>
  </si>
  <si>
    <t>Storage</t>
  </si>
  <si>
    <t>Sale of green coffee bean</t>
  </si>
  <si>
    <t>Superphosphate</t>
  </si>
  <si>
    <t>* yield (1.6 kg per plant) at year 3 is 0.3 of expected yield(after 5 years) then year 4 increase to 0.6</t>
  </si>
  <si>
    <t>E/kg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</si>
</sst>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1" fontId="1" fillId="0" borderId="0" xfId="0" applyNumberFormat="1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26" zoomScale="225" zoomScaleNormal="200" workbookViewId="0">
      <selection activeCell="A35" sqref="A35"/>
    </sheetView>
  </sheetViews>
  <sheetFormatPr defaultRowHeight="13.8"/>
  <cols>
    <col min="1" max="2" width="20.3984375" customWidth="1"/>
  </cols>
  <sheetData>
    <row r="3" spans="1:6">
      <c r="A3" s="1" t="s">
        <v>3</v>
      </c>
      <c r="B3" s="1" t="s">
        <v>27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>
      <c r="A4" t="s">
        <v>0</v>
      </c>
      <c r="C4">
        <v>1</v>
      </c>
      <c r="D4">
        <v>17000</v>
      </c>
      <c r="E4">
        <v>30</v>
      </c>
      <c r="F4">
        <f>C4*D4*E4</f>
        <v>510000</v>
      </c>
    </row>
    <row r="6" spans="1:6">
      <c r="A6" s="1" t="s">
        <v>1</v>
      </c>
      <c r="B6" s="1"/>
    </row>
    <row r="7" spans="1:6">
      <c r="A7" t="s">
        <v>42</v>
      </c>
      <c r="B7" t="s">
        <v>43</v>
      </c>
      <c r="C7">
        <v>1</v>
      </c>
      <c r="D7">
        <v>1</v>
      </c>
      <c r="E7">
        <v>700</v>
      </c>
      <c r="F7">
        <f>C7*D7*E7</f>
        <v>700</v>
      </c>
    </row>
    <row r="8" spans="1:6">
      <c r="A8" t="s">
        <v>2</v>
      </c>
      <c r="B8" t="s">
        <v>41</v>
      </c>
      <c r="C8">
        <v>1</v>
      </c>
      <c r="D8">
        <v>4</v>
      </c>
      <c r="E8">
        <v>120</v>
      </c>
      <c r="F8">
        <f>C8*D8*E8</f>
        <v>480</v>
      </c>
    </row>
    <row r="9" spans="1:6">
      <c r="A9" t="s">
        <v>4</v>
      </c>
      <c r="B9" t="s">
        <v>32</v>
      </c>
      <c r="C9">
        <v>1</v>
      </c>
      <c r="D9">
        <v>17</v>
      </c>
      <c r="E9">
        <v>170</v>
      </c>
      <c r="F9">
        <f>C9*D9*E9</f>
        <v>2890</v>
      </c>
    </row>
    <row r="10" spans="1:6">
      <c r="A10" t="s">
        <v>37</v>
      </c>
      <c r="B10" t="s">
        <v>36</v>
      </c>
      <c r="C10">
        <v>1</v>
      </c>
      <c r="D10">
        <v>3</v>
      </c>
      <c r="E10">
        <v>300</v>
      </c>
      <c r="F10">
        <f>C10*D10*E10</f>
        <v>900</v>
      </c>
    </row>
    <row r="11" spans="1:6">
      <c r="A11" t="s">
        <v>38</v>
      </c>
      <c r="B11" t="s">
        <v>39</v>
      </c>
      <c r="C11">
        <v>1</v>
      </c>
      <c r="D11">
        <v>3</v>
      </c>
      <c r="E11">
        <v>2500</v>
      </c>
      <c r="F11">
        <f>C11*D11*E11</f>
        <v>7500</v>
      </c>
    </row>
    <row r="12" spans="1:6">
      <c r="A12" t="s">
        <v>5</v>
      </c>
      <c r="B12" t="s">
        <v>36</v>
      </c>
      <c r="C12">
        <v>1</v>
      </c>
      <c r="D12">
        <v>1</v>
      </c>
      <c r="E12">
        <v>3500</v>
      </c>
      <c r="F12">
        <f t="shared" ref="F12:F29" si="0">C12*D12*E12</f>
        <v>3500</v>
      </c>
    </row>
    <row r="13" spans="1:6">
      <c r="A13" t="s">
        <v>18</v>
      </c>
      <c r="B13" t="s">
        <v>40</v>
      </c>
      <c r="C13">
        <v>12</v>
      </c>
      <c r="D13">
        <v>200</v>
      </c>
      <c r="E13">
        <v>2.8</v>
      </c>
      <c r="F13">
        <f t="shared" si="0"/>
        <v>6720</v>
      </c>
    </row>
    <row r="14" spans="1:6">
      <c r="A14" t="s">
        <v>19</v>
      </c>
      <c r="C14">
        <v>12</v>
      </c>
      <c r="D14">
        <v>1</v>
      </c>
      <c r="E14">
        <v>200</v>
      </c>
      <c r="F14">
        <f t="shared" si="0"/>
        <v>2400</v>
      </c>
    </row>
    <row r="15" spans="1:6">
      <c r="A15" s="1" t="s">
        <v>6</v>
      </c>
      <c r="B15" s="1"/>
    </row>
    <row r="16" spans="1:6">
      <c r="A16" t="s">
        <v>7</v>
      </c>
      <c r="B16" t="s">
        <v>33</v>
      </c>
      <c r="C16">
        <v>1</v>
      </c>
      <c r="D16">
        <v>7</v>
      </c>
      <c r="E16">
        <v>480</v>
      </c>
      <c r="F16">
        <f t="shared" si="0"/>
        <v>3360</v>
      </c>
    </row>
    <row r="17" spans="1:6">
      <c r="A17" t="s">
        <v>20</v>
      </c>
      <c r="B17" t="s">
        <v>48</v>
      </c>
      <c r="C17">
        <v>1</v>
      </c>
      <c r="D17">
        <v>2</v>
      </c>
      <c r="E17">
        <v>1400</v>
      </c>
      <c r="F17">
        <f t="shared" si="0"/>
        <v>2800</v>
      </c>
    </row>
    <row r="18" spans="1:6">
      <c r="A18" t="s">
        <v>8</v>
      </c>
      <c r="B18" t="s">
        <v>33</v>
      </c>
      <c r="C18">
        <v>1</v>
      </c>
      <c r="D18">
        <v>10</v>
      </c>
      <c r="E18">
        <v>609</v>
      </c>
      <c r="F18">
        <f t="shared" si="0"/>
        <v>6090</v>
      </c>
    </row>
    <row r="19" spans="1:6">
      <c r="A19" s="1" t="s">
        <v>9</v>
      </c>
      <c r="B19" s="1"/>
    </row>
    <row r="20" spans="1:6">
      <c r="A20" t="s">
        <v>10</v>
      </c>
      <c r="B20" t="s">
        <v>34</v>
      </c>
      <c r="C20">
        <v>1</v>
      </c>
      <c r="D20">
        <v>1</v>
      </c>
      <c r="E20">
        <v>4150</v>
      </c>
      <c r="F20">
        <f t="shared" si="0"/>
        <v>4150</v>
      </c>
    </row>
    <row r="21" spans="1:6">
      <c r="A21" t="s">
        <v>11</v>
      </c>
      <c r="B21" t="s">
        <v>35</v>
      </c>
      <c r="C21">
        <v>1</v>
      </c>
      <c r="D21">
        <v>1</v>
      </c>
      <c r="E21">
        <v>1276</v>
      </c>
      <c r="F21">
        <f t="shared" si="0"/>
        <v>1276</v>
      </c>
    </row>
    <row r="22" spans="1:6">
      <c r="A22" t="s">
        <v>12</v>
      </c>
      <c r="B22" t="s">
        <v>31</v>
      </c>
      <c r="C22">
        <v>1</v>
      </c>
      <c r="D22">
        <v>1</v>
      </c>
      <c r="E22">
        <v>1200</v>
      </c>
      <c r="F22">
        <f t="shared" si="0"/>
        <v>1200</v>
      </c>
    </row>
    <row r="24" spans="1:6">
      <c r="A24" s="1" t="s">
        <v>13</v>
      </c>
      <c r="B24" s="1"/>
    </row>
    <row r="25" spans="1:6">
      <c r="A25" t="s">
        <v>14</v>
      </c>
      <c r="B25" t="s">
        <v>26</v>
      </c>
      <c r="C25">
        <v>8</v>
      </c>
      <c r="D25">
        <v>15</v>
      </c>
      <c r="E25">
        <v>85</v>
      </c>
      <c r="F25">
        <f t="shared" si="0"/>
        <v>10200</v>
      </c>
    </row>
    <row r="26" spans="1:6">
      <c r="A26" t="s">
        <v>16</v>
      </c>
      <c r="B26" t="s">
        <v>26</v>
      </c>
      <c r="C26">
        <v>2</v>
      </c>
      <c r="D26">
        <v>1</v>
      </c>
      <c r="E26">
        <v>85</v>
      </c>
      <c r="F26">
        <f t="shared" si="0"/>
        <v>170</v>
      </c>
    </row>
    <row r="27" spans="1:6">
      <c r="A27" t="s">
        <v>15</v>
      </c>
      <c r="B27" t="s">
        <v>26</v>
      </c>
      <c r="C27">
        <v>8</v>
      </c>
      <c r="D27">
        <v>5</v>
      </c>
      <c r="E27">
        <v>85</v>
      </c>
      <c r="F27">
        <f t="shared" si="0"/>
        <v>3400</v>
      </c>
    </row>
    <row r="28" spans="1:6">
      <c r="A28" t="s">
        <v>21</v>
      </c>
      <c r="B28" t="s">
        <v>26</v>
      </c>
      <c r="C28">
        <v>4</v>
      </c>
      <c r="D28">
        <v>16</v>
      </c>
      <c r="E28">
        <v>85</v>
      </c>
      <c r="F28">
        <f t="shared" si="0"/>
        <v>5440</v>
      </c>
    </row>
    <row r="29" spans="1:6">
      <c r="A29" t="s">
        <v>29</v>
      </c>
      <c r="B29" t="s">
        <v>28</v>
      </c>
      <c r="C29">
        <v>1</v>
      </c>
      <c r="D29">
        <v>12</v>
      </c>
      <c r="E29">
        <v>2200</v>
      </c>
      <c r="F29">
        <f t="shared" si="0"/>
        <v>26400</v>
      </c>
    </row>
    <row r="30" spans="1:6" s="1" customFormat="1">
      <c r="A30" s="1" t="s">
        <v>47</v>
      </c>
      <c r="F30" s="1">
        <f>SUM(F7:F29)</f>
        <v>89576</v>
      </c>
    </row>
    <row r="31" spans="1:6" s="1" customFormat="1">
      <c r="A31" s="1" t="s">
        <v>102</v>
      </c>
      <c r="F31" s="1">
        <f>F4-F30</f>
        <v>420424</v>
      </c>
    </row>
    <row r="32" spans="1:6" s="1" customFormat="1">
      <c r="A32" s="1" t="s">
        <v>49</v>
      </c>
      <c r="B32" s="1" t="s">
        <v>103</v>
      </c>
      <c r="F32" s="1">
        <f>F31/F4*100</f>
        <v>82.43607843137255</v>
      </c>
    </row>
    <row r="33" spans="1:6" s="1" customFormat="1">
      <c r="A33" s="1" t="s">
        <v>67</v>
      </c>
      <c r="B33" t="s">
        <v>70</v>
      </c>
      <c r="F33" s="1">
        <f>F30/E4</f>
        <v>2985.8666666666668</v>
      </c>
    </row>
    <row r="34" spans="1:6" s="1" customFormat="1">
      <c r="A34" s="1" t="s">
        <v>68</v>
      </c>
      <c r="B34" t="s">
        <v>69</v>
      </c>
      <c r="F34" s="1">
        <f>F30/D4</f>
        <v>5.2691764705882349</v>
      </c>
    </row>
    <row r="35" spans="1:6" s="1" customFormat="1"/>
    <row r="36" spans="1:6">
      <c r="A36" s="1" t="s">
        <v>44</v>
      </c>
    </row>
    <row r="37" spans="1:6">
      <c r="A37" t="s">
        <v>45</v>
      </c>
    </row>
    <row r="38" spans="1:6">
      <c r="A38" t="s">
        <v>46</v>
      </c>
      <c r="B38" s="2"/>
    </row>
    <row r="39" spans="1:6">
      <c r="A39" s="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160" zoomScaleNormal="160" workbookViewId="0">
      <selection activeCell="A37" sqref="A37"/>
    </sheetView>
  </sheetViews>
  <sheetFormatPr defaultRowHeight="13.8"/>
  <cols>
    <col min="1" max="1" width="31.8984375" customWidth="1"/>
    <col min="2" max="2" width="14.8984375" customWidth="1"/>
    <col min="11" max="11" width="8.8984375" style="1"/>
  </cols>
  <sheetData>
    <row r="1" spans="1:11">
      <c r="A1" s="1" t="s">
        <v>3</v>
      </c>
      <c r="B1" s="1" t="s">
        <v>27</v>
      </c>
      <c r="C1" s="1" t="s">
        <v>22</v>
      </c>
      <c r="D1" s="1" t="s">
        <v>23</v>
      </c>
      <c r="E1" s="1" t="s">
        <v>24</v>
      </c>
      <c r="F1" s="1" t="s">
        <v>72</v>
      </c>
      <c r="G1" s="1" t="s">
        <v>58</v>
      </c>
      <c r="H1" s="1" t="s">
        <v>59</v>
      </c>
      <c r="I1" s="1" t="s">
        <v>73</v>
      </c>
      <c r="J1" s="1" t="s">
        <v>74</v>
      </c>
      <c r="K1" s="1" t="s">
        <v>81</v>
      </c>
    </row>
    <row r="2" spans="1:11">
      <c r="A2" t="s">
        <v>106</v>
      </c>
      <c r="B2" t="s">
        <v>30</v>
      </c>
      <c r="C2">
        <v>2500</v>
      </c>
      <c r="D2">
        <v>1.6</v>
      </c>
      <c r="E2">
        <v>50</v>
      </c>
      <c r="H2">
        <f>J2*0.3</f>
        <v>60000</v>
      </c>
      <c r="I2">
        <f>J2*0.6</f>
        <v>120000</v>
      </c>
      <c r="J2">
        <f>C2*D2*E2</f>
        <v>200000</v>
      </c>
      <c r="K2" s="4">
        <f>SUM(F2:J2)</f>
        <v>380000</v>
      </c>
    </row>
    <row r="3" spans="1:11">
      <c r="K3" s="4"/>
    </row>
    <row r="4" spans="1:11">
      <c r="A4" s="1" t="s">
        <v>1</v>
      </c>
      <c r="B4" s="1"/>
      <c r="K4" s="4"/>
    </row>
    <row r="5" spans="1:11">
      <c r="A5" t="s">
        <v>50</v>
      </c>
      <c r="B5" t="s">
        <v>51</v>
      </c>
      <c r="C5">
        <v>1</v>
      </c>
      <c r="D5">
        <v>2500</v>
      </c>
      <c r="E5">
        <v>30</v>
      </c>
      <c r="F5">
        <f>C5*D5*E5</f>
        <v>75000</v>
      </c>
      <c r="K5" s="4">
        <f t="shared" ref="K5:K28" si="0">SUM(F5:J5)</f>
        <v>75000</v>
      </c>
    </row>
    <row r="6" spans="1:11">
      <c r="A6" t="s">
        <v>57</v>
      </c>
      <c r="B6" t="s">
        <v>51</v>
      </c>
      <c r="C6">
        <v>1</v>
      </c>
      <c r="D6">
        <f>D5*0.05</f>
        <v>125</v>
      </c>
      <c r="E6">
        <v>30</v>
      </c>
      <c r="F6">
        <f>C6*D6*E6</f>
        <v>3750</v>
      </c>
      <c r="K6" s="4">
        <f t="shared" si="0"/>
        <v>3750</v>
      </c>
    </row>
    <row r="7" spans="1:11">
      <c r="A7" t="s">
        <v>52</v>
      </c>
      <c r="B7" t="s">
        <v>53</v>
      </c>
      <c r="C7">
        <v>1</v>
      </c>
      <c r="D7">
        <v>2</v>
      </c>
      <c r="E7">
        <v>600</v>
      </c>
      <c r="F7">
        <f>C7*D7*E7</f>
        <v>1200</v>
      </c>
      <c r="K7" s="4">
        <f t="shared" si="0"/>
        <v>1200</v>
      </c>
    </row>
    <row r="8" spans="1:11">
      <c r="K8" s="4"/>
    </row>
    <row r="9" spans="1:11">
      <c r="A9" s="1" t="s">
        <v>6</v>
      </c>
      <c r="B9" s="1"/>
      <c r="K9" s="4"/>
    </row>
    <row r="10" spans="1:11">
      <c r="A10" t="s">
        <v>54</v>
      </c>
      <c r="B10" t="s">
        <v>33</v>
      </c>
      <c r="C10">
        <v>1</v>
      </c>
      <c r="D10">
        <v>20</v>
      </c>
      <c r="E10">
        <v>100</v>
      </c>
      <c r="F10">
        <f t="shared" ref="F10:F19" si="1">C10*D10*E10</f>
        <v>2000</v>
      </c>
      <c r="K10" s="4">
        <f t="shared" si="0"/>
        <v>2000</v>
      </c>
    </row>
    <row r="11" spans="1:11">
      <c r="A11" t="s">
        <v>55</v>
      </c>
      <c r="B11" t="s">
        <v>56</v>
      </c>
      <c r="C11">
        <v>1</v>
      </c>
      <c r="D11">
        <v>5</v>
      </c>
      <c r="E11">
        <v>500</v>
      </c>
      <c r="F11">
        <f t="shared" si="1"/>
        <v>2500</v>
      </c>
      <c r="H11">
        <f>F11</f>
        <v>2500</v>
      </c>
      <c r="J11">
        <f>H11</f>
        <v>2500</v>
      </c>
      <c r="K11" s="4">
        <f t="shared" si="0"/>
        <v>7500</v>
      </c>
    </row>
    <row r="12" spans="1:11">
      <c r="A12" t="s">
        <v>107</v>
      </c>
      <c r="B12" t="s">
        <v>33</v>
      </c>
      <c r="C12">
        <v>1</v>
      </c>
      <c r="D12">
        <v>3</v>
      </c>
      <c r="E12">
        <v>480</v>
      </c>
      <c r="F12">
        <f t="shared" si="1"/>
        <v>1440</v>
      </c>
      <c r="K12" s="4">
        <f t="shared" si="0"/>
        <v>1440</v>
      </c>
    </row>
    <row r="13" spans="1:11">
      <c r="A13" t="s">
        <v>20</v>
      </c>
      <c r="B13" t="s">
        <v>48</v>
      </c>
      <c r="C13">
        <v>1</v>
      </c>
      <c r="D13">
        <v>2</v>
      </c>
      <c r="E13">
        <v>1400</v>
      </c>
      <c r="F13">
        <f t="shared" si="1"/>
        <v>2800</v>
      </c>
      <c r="G13" s="3">
        <f>F13*1.07</f>
        <v>2996</v>
      </c>
      <c r="H13" s="3">
        <f t="shared" ref="H13:J14" si="2">G13*1.07</f>
        <v>3205.7200000000003</v>
      </c>
      <c r="I13" s="3">
        <f t="shared" si="2"/>
        <v>3430.1204000000002</v>
      </c>
      <c r="J13" s="3">
        <f t="shared" si="2"/>
        <v>3670.2288280000002</v>
      </c>
      <c r="K13" s="4">
        <f t="shared" si="0"/>
        <v>16102.069228</v>
      </c>
    </row>
    <row r="14" spans="1:11">
      <c r="A14" t="s">
        <v>8</v>
      </c>
      <c r="B14" t="s">
        <v>33</v>
      </c>
      <c r="C14">
        <v>1</v>
      </c>
      <c r="D14">
        <v>5</v>
      </c>
      <c r="E14">
        <v>609</v>
      </c>
      <c r="F14">
        <f t="shared" si="1"/>
        <v>3045</v>
      </c>
      <c r="G14" s="3">
        <f>F14*1.07</f>
        <v>3258.15</v>
      </c>
      <c r="H14" s="3">
        <f t="shared" si="2"/>
        <v>3486.2205000000004</v>
      </c>
      <c r="I14" s="3">
        <f t="shared" si="2"/>
        <v>3730.2559350000006</v>
      </c>
      <c r="J14" s="3">
        <f t="shared" si="2"/>
        <v>3991.3738504500006</v>
      </c>
      <c r="K14" s="4">
        <f t="shared" si="0"/>
        <v>17511.000285450002</v>
      </c>
    </row>
    <row r="15" spans="1:11">
      <c r="G15" s="3"/>
      <c r="H15" s="3"/>
      <c r="I15" s="3"/>
      <c r="J15" s="3"/>
      <c r="K15" s="4"/>
    </row>
    <row r="16" spans="1:11">
      <c r="A16" s="1" t="s">
        <v>9</v>
      </c>
      <c r="B16" s="1"/>
      <c r="G16" s="3"/>
      <c r="H16" s="3"/>
      <c r="I16" s="3"/>
      <c r="J16" s="3"/>
      <c r="K16" s="4"/>
    </row>
    <row r="17" spans="1:11">
      <c r="A17" t="s">
        <v>10</v>
      </c>
      <c r="B17" t="s">
        <v>34</v>
      </c>
      <c r="C17">
        <v>1</v>
      </c>
      <c r="D17">
        <v>1</v>
      </c>
      <c r="E17">
        <v>4150</v>
      </c>
      <c r="F17">
        <f t="shared" si="1"/>
        <v>4150</v>
      </c>
      <c r="G17" s="3">
        <f t="shared" ref="G17:J17" si="3">F17*1.07</f>
        <v>4440.5</v>
      </c>
      <c r="H17" s="3">
        <f t="shared" si="3"/>
        <v>4751.335</v>
      </c>
      <c r="I17" s="3">
        <f t="shared" si="3"/>
        <v>5083.9284500000003</v>
      </c>
      <c r="J17" s="3">
        <f t="shared" si="3"/>
        <v>5439.8034415000011</v>
      </c>
      <c r="K17" s="4">
        <f t="shared" si="0"/>
        <v>23865.566891499999</v>
      </c>
    </row>
    <row r="18" spans="1:11">
      <c r="A18" t="s">
        <v>11</v>
      </c>
      <c r="B18" t="s">
        <v>35</v>
      </c>
      <c r="C18">
        <v>1</v>
      </c>
      <c r="D18">
        <v>1</v>
      </c>
      <c r="E18">
        <v>1276</v>
      </c>
      <c r="F18">
        <f t="shared" si="1"/>
        <v>1276</v>
      </c>
      <c r="G18" s="3">
        <f t="shared" ref="G18:J18" si="4">F18*1.07</f>
        <v>1365.3200000000002</v>
      </c>
      <c r="H18" s="3">
        <f t="shared" si="4"/>
        <v>1460.8924000000002</v>
      </c>
      <c r="I18" s="3">
        <f t="shared" si="4"/>
        <v>1563.1548680000003</v>
      </c>
      <c r="J18" s="3">
        <f t="shared" si="4"/>
        <v>1672.5757087600005</v>
      </c>
      <c r="K18" s="4">
        <f t="shared" si="0"/>
        <v>7337.9429767600013</v>
      </c>
    </row>
    <row r="19" spans="1:11">
      <c r="A19" t="s">
        <v>12</v>
      </c>
      <c r="B19" t="s">
        <v>31</v>
      </c>
      <c r="C19">
        <v>1</v>
      </c>
      <c r="D19">
        <v>1</v>
      </c>
      <c r="E19">
        <v>1200</v>
      </c>
      <c r="F19">
        <f t="shared" si="1"/>
        <v>1200</v>
      </c>
      <c r="G19" s="3">
        <f t="shared" ref="G19:J19" si="5">F19*1.07</f>
        <v>1284</v>
      </c>
      <c r="H19" s="3">
        <f t="shared" si="5"/>
        <v>1373.88</v>
      </c>
      <c r="I19" s="3">
        <f t="shared" si="5"/>
        <v>1470.0516000000002</v>
      </c>
      <c r="J19" s="3">
        <f t="shared" si="5"/>
        <v>1572.9552120000003</v>
      </c>
      <c r="K19" s="4">
        <f t="shared" si="0"/>
        <v>6900.8868120000006</v>
      </c>
    </row>
    <row r="20" spans="1:11">
      <c r="G20" s="3"/>
      <c r="H20" s="3"/>
      <c r="I20" s="3"/>
      <c r="J20" s="3"/>
      <c r="K20" s="4"/>
    </row>
    <row r="21" spans="1:11">
      <c r="A21" s="1" t="s">
        <v>13</v>
      </c>
      <c r="G21" s="3"/>
      <c r="H21" s="3"/>
      <c r="I21" s="3"/>
      <c r="J21" s="3"/>
      <c r="K21" s="4"/>
    </row>
    <row r="22" spans="1:11">
      <c r="A22" t="s">
        <v>60</v>
      </c>
      <c r="B22" t="s">
        <v>62</v>
      </c>
      <c r="C22">
        <v>5</v>
      </c>
      <c r="D22">
        <v>5</v>
      </c>
      <c r="E22">
        <v>85</v>
      </c>
      <c r="F22">
        <f>C22*D22*E22</f>
        <v>2125</v>
      </c>
      <c r="G22" s="3"/>
      <c r="H22" s="3"/>
      <c r="I22" s="3"/>
      <c r="J22" s="3"/>
      <c r="K22" s="4">
        <f t="shared" si="0"/>
        <v>2125</v>
      </c>
    </row>
    <row r="23" spans="1:11">
      <c r="A23" t="s">
        <v>63</v>
      </c>
      <c r="B23" t="s">
        <v>62</v>
      </c>
      <c r="C23">
        <v>3</v>
      </c>
      <c r="D23">
        <v>1</v>
      </c>
      <c r="E23">
        <v>85</v>
      </c>
      <c r="F23">
        <f>C23*D23*E23</f>
        <v>255</v>
      </c>
      <c r="G23" s="3"/>
      <c r="H23" s="3"/>
      <c r="I23" s="3"/>
      <c r="J23" s="3"/>
      <c r="K23" s="4">
        <f t="shared" si="0"/>
        <v>255</v>
      </c>
    </row>
    <row r="24" spans="1:11">
      <c r="A24" t="s">
        <v>61</v>
      </c>
      <c r="B24" t="s">
        <v>62</v>
      </c>
      <c r="C24">
        <v>5</v>
      </c>
      <c r="D24">
        <v>5</v>
      </c>
      <c r="E24">
        <v>85</v>
      </c>
      <c r="F24">
        <f t="shared" ref="F24:F27" si="6">C24*D24*E24</f>
        <v>2125</v>
      </c>
      <c r="G24" s="3"/>
      <c r="H24" s="3"/>
      <c r="I24" s="3"/>
      <c r="J24" s="3"/>
      <c r="K24" s="4">
        <f t="shared" si="0"/>
        <v>2125</v>
      </c>
    </row>
    <row r="25" spans="1:11">
      <c r="A25" t="s">
        <v>64</v>
      </c>
      <c r="B25" t="s">
        <v>62</v>
      </c>
      <c r="C25">
        <v>5</v>
      </c>
      <c r="D25">
        <v>5</v>
      </c>
      <c r="E25">
        <v>85</v>
      </c>
      <c r="F25">
        <f t="shared" si="6"/>
        <v>2125</v>
      </c>
      <c r="G25" s="3"/>
      <c r="H25" s="3"/>
      <c r="I25" s="3"/>
      <c r="J25" s="3"/>
      <c r="K25" s="4">
        <f t="shared" si="0"/>
        <v>2125</v>
      </c>
    </row>
    <row r="26" spans="1:11">
      <c r="A26" t="s">
        <v>17</v>
      </c>
      <c r="B26" t="s">
        <v>62</v>
      </c>
      <c r="C26">
        <v>5</v>
      </c>
      <c r="D26">
        <v>6</v>
      </c>
      <c r="E26">
        <v>85</v>
      </c>
      <c r="F26">
        <f t="shared" si="6"/>
        <v>2550</v>
      </c>
      <c r="G26" s="3">
        <f>F26</f>
        <v>2550</v>
      </c>
      <c r="H26" s="3">
        <f t="shared" ref="H26:J26" si="7">G26</f>
        <v>2550</v>
      </c>
      <c r="I26" s="3">
        <f t="shared" si="7"/>
        <v>2550</v>
      </c>
      <c r="J26" s="3">
        <f t="shared" si="7"/>
        <v>2550</v>
      </c>
      <c r="K26" s="4">
        <f t="shared" si="0"/>
        <v>12750</v>
      </c>
    </row>
    <row r="27" spans="1:11">
      <c r="A27" t="s">
        <v>76</v>
      </c>
      <c r="B27" t="s">
        <v>77</v>
      </c>
      <c r="C27">
        <v>1</v>
      </c>
      <c r="D27">
        <v>12</v>
      </c>
      <c r="E27">
        <v>2200</v>
      </c>
      <c r="F27">
        <f t="shared" si="6"/>
        <v>26400</v>
      </c>
      <c r="G27" s="3">
        <f>F27</f>
        <v>26400</v>
      </c>
      <c r="H27" s="3">
        <f>G27</f>
        <v>26400</v>
      </c>
      <c r="I27" s="3">
        <f t="shared" ref="I27:J27" si="8">H27</f>
        <v>26400</v>
      </c>
      <c r="J27" s="3">
        <f t="shared" si="8"/>
        <v>26400</v>
      </c>
      <c r="K27" s="4">
        <f t="shared" si="0"/>
        <v>132000</v>
      </c>
    </row>
    <row r="28" spans="1:11">
      <c r="A28" t="s">
        <v>65</v>
      </c>
      <c r="B28" t="s">
        <v>62</v>
      </c>
      <c r="C28">
        <v>4</v>
      </c>
      <c r="D28">
        <v>84</v>
      </c>
      <c r="E28">
        <v>85</v>
      </c>
      <c r="F28">
        <v>0</v>
      </c>
      <c r="G28" s="3">
        <v>0</v>
      </c>
      <c r="H28" s="3">
        <f>C28*D28*E28</f>
        <v>28560</v>
      </c>
      <c r="I28" s="3">
        <f>H28*1.07</f>
        <v>30559.200000000001</v>
      </c>
      <c r="J28" s="3">
        <f t="shared" ref="J28" si="9">I28*1.07</f>
        <v>32698.344000000001</v>
      </c>
      <c r="K28" s="4">
        <f t="shared" si="0"/>
        <v>91817.543999999994</v>
      </c>
    </row>
    <row r="29" spans="1:11" s="1" customFormat="1">
      <c r="A29" s="1" t="s">
        <v>47</v>
      </c>
      <c r="F29" s="1">
        <f>SUM(F5:F28)</f>
        <v>133941</v>
      </c>
      <c r="G29" s="4">
        <f>SUM(G11:G28)</f>
        <v>42293.97</v>
      </c>
      <c r="H29" s="4">
        <f>SUM(H11:H28)</f>
        <v>74288.047900000005</v>
      </c>
      <c r="I29" s="4">
        <f>SUM(I12:I28)</f>
        <v>74786.711253000001</v>
      </c>
      <c r="J29" s="4">
        <f>SUM(J11:J28)</f>
        <v>80495.281040710004</v>
      </c>
    </row>
    <row r="30" spans="1:11" s="1" customFormat="1">
      <c r="A30" s="1" t="s">
        <v>102</v>
      </c>
      <c r="F30" s="1">
        <f>F2-F29</f>
        <v>-133941</v>
      </c>
      <c r="G30" s="4">
        <f>G2-G29</f>
        <v>-42293.97</v>
      </c>
      <c r="H30" s="4">
        <f>H2-H29</f>
        <v>-14288.047900000005</v>
      </c>
      <c r="I30" s="4">
        <f>I2-I29</f>
        <v>45213.288746999999</v>
      </c>
      <c r="J30" s="4">
        <f>J2-J29</f>
        <v>119504.71895929</v>
      </c>
    </row>
    <row r="31" spans="1:11" s="1" customFormat="1">
      <c r="A31" s="1" t="s">
        <v>49</v>
      </c>
      <c r="F31" s="4"/>
      <c r="G31" s="4"/>
      <c r="H31" s="4">
        <f t="shared" ref="H31:I31" si="10">H30/H2*100</f>
        <v>-23.813413166666674</v>
      </c>
      <c r="I31" s="4">
        <f t="shared" si="10"/>
        <v>37.677740622499996</v>
      </c>
      <c r="J31" s="4">
        <f>J30/J2*100</f>
        <v>59.752359479645001</v>
      </c>
    </row>
    <row r="32" spans="1:11" s="1" customFormat="1">
      <c r="A32" s="1" t="s">
        <v>80</v>
      </c>
      <c r="J32" s="1">
        <f>J29/C2</f>
        <v>32.198112416284005</v>
      </c>
    </row>
    <row r="33" spans="1:10" s="1" customFormat="1">
      <c r="A33" s="1" t="s">
        <v>79</v>
      </c>
      <c r="J33" s="1">
        <f>J29/E2</f>
        <v>1609.9056208142001</v>
      </c>
    </row>
    <row r="34" spans="1:10">
      <c r="A34" t="s">
        <v>44</v>
      </c>
    </row>
    <row r="35" spans="1:10">
      <c r="A35" t="s">
        <v>71</v>
      </c>
    </row>
    <row r="36" spans="1:10">
      <c r="A36" t="s">
        <v>108</v>
      </c>
    </row>
    <row r="37" spans="1:10">
      <c r="A37" t="s">
        <v>75</v>
      </c>
    </row>
    <row r="38" spans="1:10">
      <c r="A38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190" zoomScaleNormal="190" workbookViewId="0">
      <selection activeCell="C1" sqref="C1"/>
    </sheetView>
  </sheetViews>
  <sheetFormatPr defaultRowHeight="13.8"/>
  <cols>
    <col min="1" max="1" width="31.8984375" customWidth="1"/>
    <col min="2" max="2" width="14.8984375" customWidth="1"/>
    <col min="6" max="6" width="9.796875" bestFit="1" customWidth="1"/>
  </cols>
  <sheetData>
    <row r="1" spans="1:6">
      <c r="A1" s="1" t="s">
        <v>3</v>
      </c>
      <c r="B1" s="1" t="s">
        <v>27</v>
      </c>
      <c r="C1" s="1" t="s">
        <v>22</v>
      </c>
      <c r="D1" s="1" t="s">
        <v>23</v>
      </c>
      <c r="E1" s="1" t="s">
        <v>24</v>
      </c>
      <c r="F1" s="1" t="s">
        <v>72</v>
      </c>
    </row>
    <row r="2" spans="1:6">
      <c r="A2" t="s">
        <v>82</v>
      </c>
      <c r="B2" t="s">
        <v>30</v>
      </c>
      <c r="C2">
        <v>1.6</v>
      </c>
      <c r="D2">
        <v>2250</v>
      </c>
      <c r="E2">
        <v>259</v>
      </c>
      <c r="F2" s="3">
        <f>C2*D2*E2</f>
        <v>932400</v>
      </c>
    </row>
    <row r="3" spans="1:6">
      <c r="D3" s="6"/>
      <c r="F3" s="3"/>
    </row>
    <row r="4" spans="1:6">
      <c r="A4" s="1" t="s">
        <v>1</v>
      </c>
      <c r="B4" s="1"/>
      <c r="F4" s="3"/>
    </row>
    <row r="5" spans="1:6">
      <c r="A5" t="s">
        <v>99</v>
      </c>
      <c r="B5" t="s">
        <v>30</v>
      </c>
      <c r="C5">
        <v>1.6</v>
      </c>
      <c r="D5">
        <v>2500</v>
      </c>
      <c r="E5">
        <v>30</v>
      </c>
      <c r="F5" s="3">
        <f t="shared" ref="F5" si="0">C5*D5*E5</f>
        <v>120000</v>
      </c>
    </row>
    <row r="6" spans="1:6">
      <c r="A6" t="s">
        <v>90</v>
      </c>
      <c r="B6" t="s">
        <v>98</v>
      </c>
      <c r="C6">
        <v>1</v>
      </c>
      <c r="D6">
        <v>12</v>
      </c>
      <c r="E6">
        <v>300</v>
      </c>
      <c r="F6" s="3">
        <f t="shared" ref="F6:F11" si="1">C6*D6*E6</f>
        <v>3600</v>
      </c>
    </row>
    <row r="7" spans="1:6">
      <c r="A7" t="s">
        <v>91</v>
      </c>
      <c r="B7" t="s">
        <v>22</v>
      </c>
      <c r="C7">
        <v>100</v>
      </c>
      <c r="D7">
        <v>12</v>
      </c>
      <c r="E7">
        <v>3</v>
      </c>
      <c r="F7" s="3">
        <f t="shared" si="1"/>
        <v>3600</v>
      </c>
    </row>
    <row r="8" spans="1:6">
      <c r="A8" t="s">
        <v>92</v>
      </c>
      <c r="B8" t="s">
        <v>28</v>
      </c>
      <c r="C8">
        <v>1</v>
      </c>
      <c r="D8">
        <v>12</v>
      </c>
      <c r="E8">
        <v>200</v>
      </c>
      <c r="F8" s="3">
        <f t="shared" si="1"/>
        <v>2400</v>
      </c>
    </row>
    <row r="9" spans="1:6">
      <c r="A9" s="5" t="s">
        <v>89</v>
      </c>
      <c r="B9" s="5" t="s">
        <v>88</v>
      </c>
      <c r="C9">
        <v>1</v>
      </c>
      <c r="D9">
        <v>4</v>
      </c>
      <c r="E9">
        <v>1800</v>
      </c>
      <c r="F9" s="3">
        <f t="shared" si="1"/>
        <v>7200</v>
      </c>
    </row>
    <row r="10" spans="1:6">
      <c r="A10" s="5" t="s">
        <v>104</v>
      </c>
      <c r="B10" s="5" t="s">
        <v>109</v>
      </c>
      <c r="C10">
        <v>1</v>
      </c>
      <c r="D10">
        <v>2500</v>
      </c>
      <c r="E10">
        <v>2</v>
      </c>
      <c r="F10" s="3">
        <f t="shared" si="1"/>
        <v>5000</v>
      </c>
    </row>
    <row r="11" spans="1:6">
      <c r="A11" s="5" t="s">
        <v>105</v>
      </c>
      <c r="B11" s="5" t="s">
        <v>109</v>
      </c>
      <c r="C11">
        <v>1</v>
      </c>
      <c r="D11">
        <v>2500</v>
      </c>
      <c r="E11">
        <v>1.5</v>
      </c>
      <c r="F11" s="3">
        <f t="shared" si="1"/>
        <v>3750</v>
      </c>
    </row>
    <row r="12" spans="1:6">
      <c r="F12" s="3"/>
    </row>
    <row r="13" spans="1:6">
      <c r="A13" s="1" t="s">
        <v>84</v>
      </c>
      <c r="F13" s="3"/>
    </row>
    <row r="14" spans="1:6">
      <c r="A14" s="5" t="s">
        <v>83</v>
      </c>
      <c r="B14" s="5" t="s">
        <v>94</v>
      </c>
      <c r="C14">
        <v>1</v>
      </c>
      <c r="D14">
        <v>2250</v>
      </c>
      <c r="E14">
        <v>96</v>
      </c>
      <c r="F14" s="3">
        <f>C14*D14*E14</f>
        <v>216000</v>
      </c>
    </row>
    <row r="15" spans="1:6">
      <c r="A15" s="5" t="s">
        <v>86</v>
      </c>
      <c r="B15" s="5" t="s">
        <v>41</v>
      </c>
      <c r="C15">
        <v>1</v>
      </c>
      <c r="D15">
        <v>2250</v>
      </c>
      <c r="E15">
        <v>11</v>
      </c>
      <c r="F15" s="3">
        <f>C15*D15*E15</f>
        <v>24750</v>
      </c>
    </row>
    <row r="16" spans="1:6">
      <c r="A16" s="5" t="s">
        <v>93</v>
      </c>
      <c r="B16" s="5" t="s">
        <v>97</v>
      </c>
      <c r="C16">
        <v>1</v>
      </c>
      <c r="D16">
        <v>4</v>
      </c>
      <c r="E16">
        <v>3000</v>
      </c>
      <c r="F16" s="3">
        <f>C16*D16*E16</f>
        <v>12000</v>
      </c>
    </row>
    <row r="17" spans="1:6">
      <c r="F17" s="3"/>
    </row>
    <row r="18" spans="1:6">
      <c r="A18" s="1" t="s">
        <v>13</v>
      </c>
      <c r="F18" s="3"/>
    </row>
    <row r="19" spans="1:6">
      <c r="A19" t="s">
        <v>85</v>
      </c>
      <c r="B19" t="s">
        <v>62</v>
      </c>
      <c r="C19">
        <v>1</v>
      </c>
      <c r="D19">
        <v>6</v>
      </c>
      <c r="E19">
        <v>2200</v>
      </c>
      <c r="F19" s="3">
        <f t="shared" ref="F19" si="2">C19*D19*E19</f>
        <v>13200</v>
      </c>
    </row>
    <row r="20" spans="1:6">
      <c r="A20" t="s">
        <v>87</v>
      </c>
      <c r="B20" t="s">
        <v>96</v>
      </c>
      <c r="C20">
        <v>1</v>
      </c>
      <c r="D20">
        <v>12</v>
      </c>
      <c r="E20">
        <v>5000</v>
      </c>
      <c r="F20" s="3">
        <f>C20*D20*E20</f>
        <v>60000</v>
      </c>
    </row>
    <row r="21" spans="1:6" s="1" customFormat="1">
      <c r="A21" s="1" t="s">
        <v>47</v>
      </c>
      <c r="F21" s="4">
        <f>SUM(F5:F20)</f>
        <v>471500</v>
      </c>
    </row>
    <row r="22" spans="1:6" s="1" customFormat="1">
      <c r="A22" s="1" t="s">
        <v>102</v>
      </c>
      <c r="F22" s="4">
        <f>F2-F21</f>
        <v>460900</v>
      </c>
    </row>
    <row r="23" spans="1:6" s="1" customFormat="1">
      <c r="A23" s="1" t="s">
        <v>49</v>
      </c>
      <c r="B23" s="1" t="s">
        <v>103</v>
      </c>
      <c r="F23" s="4">
        <f>F22/F2*100</f>
        <v>49.431574431574433</v>
      </c>
    </row>
    <row r="24" spans="1:6" s="1" customFormat="1">
      <c r="A24" s="1" t="s">
        <v>80</v>
      </c>
      <c r="F24" s="4">
        <f>F21/D2</f>
        <v>209.55555555555554</v>
      </c>
    </row>
    <row r="25" spans="1:6" s="1" customFormat="1">
      <c r="A25" s="1" t="s">
        <v>79</v>
      </c>
      <c r="F25" s="4">
        <f>F21/E2</f>
        <v>1820.4633204633205</v>
      </c>
    </row>
    <row r="26" spans="1:6" s="1" customFormat="1"/>
    <row r="27" spans="1:6">
      <c r="A27" s="1" t="s">
        <v>44</v>
      </c>
    </row>
    <row r="28" spans="1:6">
      <c r="A28" t="s">
        <v>101</v>
      </c>
    </row>
    <row r="29" spans="1:6">
      <c r="A29" s="1" t="s">
        <v>95</v>
      </c>
    </row>
    <row r="30" spans="1:6">
      <c r="A30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Coffee Nursery</vt:lpstr>
      <vt:lpstr>Green coffee</vt:lpstr>
      <vt:lpstr>Roasted coffee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 Mavuso</dc:creator>
  <cp:lastModifiedBy>Marketing Unit</cp:lastModifiedBy>
  <dcterms:created xsi:type="dcterms:W3CDTF">2025-07-02T06:53:16Z</dcterms:created>
  <dcterms:modified xsi:type="dcterms:W3CDTF">2025-08-28T11:21:10Z</dcterms:modified>
</cp:coreProperties>
</file>